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Лист1!$A$8:$H$121</definedName>
    <definedName name="_xlnm.Print_Area" localSheetId="0">Лист1!$A$1:$I$120</definedName>
  </definedNames>
  <calcPr calcId="145621"/>
</workbook>
</file>

<file path=xl/calcChain.xml><?xml version="1.0" encoding="utf-8"?>
<calcChain xmlns="http://schemas.openxmlformats.org/spreadsheetml/2006/main">
  <c r="I106" i="1" l="1"/>
  <c r="I98" i="1"/>
  <c r="I82" i="1"/>
  <c r="I53" i="1"/>
  <c r="I29" i="1"/>
  <c r="H94" i="1"/>
  <c r="H20" i="1"/>
  <c r="H81" i="1"/>
  <c r="H55" i="1"/>
  <c r="H16" i="1"/>
  <c r="H71" i="1"/>
  <c r="H68" i="1"/>
  <c r="H48" i="1"/>
  <c r="H59" i="1"/>
  <c r="H69" i="1"/>
  <c r="H19" i="1"/>
  <c r="H15" i="1"/>
  <c r="H14" i="1"/>
  <c r="H12" i="1"/>
  <c r="H104" i="1"/>
  <c r="H102" i="1"/>
  <c r="H99" i="1"/>
  <c r="H92" i="1"/>
  <c r="H91" i="1"/>
  <c r="H83" i="1"/>
  <c r="H77" i="1"/>
  <c r="H75" i="1"/>
  <c r="H28" i="1"/>
  <c r="H45" i="1"/>
  <c r="H119" i="1"/>
  <c r="H88" i="1"/>
  <c r="H80" i="1"/>
  <c r="H107" i="1"/>
  <c r="H84" i="1"/>
  <c r="H74" i="1"/>
  <c r="H110" i="1"/>
  <c r="H64" i="1"/>
  <c r="H35" i="1"/>
  <c r="H39" i="1"/>
  <c r="H37" i="1"/>
  <c r="H31" i="1"/>
  <c r="H41" i="1"/>
  <c r="H23" i="1"/>
  <c r="H58" i="1"/>
  <c r="H29" i="1" l="1"/>
  <c r="H53" i="1"/>
  <c r="I10" i="1"/>
  <c r="I43" i="1"/>
  <c r="I63" i="1"/>
  <c r="I73" i="1"/>
  <c r="I90" i="1"/>
  <c r="H105" i="1"/>
  <c r="H90" i="1"/>
  <c r="H73" i="1"/>
  <c r="H98" i="1"/>
  <c r="H18" i="1"/>
  <c r="H95" i="1"/>
  <c r="H47" i="1"/>
  <c r="H43" i="1" s="1"/>
  <c r="H109" i="1"/>
  <c r="H106" i="1" s="1"/>
  <c r="H63" i="1"/>
  <c r="I72" i="1" l="1"/>
  <c r="I9" i="1" s="1"/>
  <c r="H82" i="1"/>
  <c r="H72" i="1" s="1"/>
  <c r="H10" i="1"/>
  <c r="H9" i="1" l="1"/>
</calcChain>
</file>

<file path=xl/sharedStrings.xml><?xml version="1.0" encoding="utf-8"?>
<sst xmlns="http://schemas.openxmlformats.org/spreadsheetml/2006/main" count="344" uniqueCount="121">
  <si>
    <t>Наименование</t>
  </si>
  <si>
    <t>ЦСР</t>
  </si>
  <si>
    <t>ВР</t>
  </si>
  <si>
    <t>Сумма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</si>
  <si>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</si>
  <si>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</si>
  <si>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</si>
  <si>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</si>
  <si>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</si>
  <si>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</si>
  <si>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</si>
  <si>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</si>
  <si>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</si>
  <si>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</si>
  <si>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</si>
  <si>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</si>
  <si>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</si>
  <si>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</si>
  <si>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</si>
  <si>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</si>
  <si>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</si>
  <si>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</si>
  <si>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</si>
  <si>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</si>
  <si>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</si>
  <si>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</si>
  <si>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</si>
  <si>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</si>
  <si>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</si>
  <si>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</si>
  <si>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</si>
  <si>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</si>
  <si>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</si>
  <si>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</si>
  <si>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</si>
  <si>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</si>
  <si>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</si>
  <si>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</si>
  <si>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</si>
  <si>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</si>
  <si>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</si>
  <si>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</si>
  <si>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</si>
  <si>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</si>
  <si>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</si>
  <si>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</si>
  <si>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</si>
  <si>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</si>
  <si>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</si>
  <si>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</si>
  <si>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</si>
  <si>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</si>
  <si>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</si>
  <si>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</si>
  <si>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</si>
  <si>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</si>
  <si>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</si>
  <si>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</si>
  <si>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</si>
  <si>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</si>
  <si>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</si>
  <si>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</si>
  <si>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</si>
  <si>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</si>
  <si>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</si>
  <si>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</si>
  <si>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</si>
  <si>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</si>
  <si>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</si>
  <si>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</si>
  <si>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</si>
  <si>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</si>
  <si>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</si>
  <si>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</si>
  <si>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</si>
  <si>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</si>
  <si>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</si>
  <si>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</si>
  <si>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</si>
  <si>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</si>
  <si>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</si>
  <si>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</si>
  <si>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</si>
  <si>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</si>
  <si>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</si>
  <si>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</si>
  <si>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</si>
  <si>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</si>
  <si>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</si>
  <si>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</si>
  <si>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</si>
  <si>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</si>
  <si>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</si>
  <si>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</si>
  <si>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</si>
  <si>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</si>
  <si>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</si>
  <si>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</si>
  <si>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</si>
  <si>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Ведомственная целевая программа "Профилактика терроризма и экстремизма в ЗАТО Шиханы на 2014 -2016 гг."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</si>
  <si>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</si>
  <si>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</si>
  <si>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</si>
  <si>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</si>
  <si>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99300</t>
  </si>
  <si>
    <t>Реконструкция тепловых сетей и сетей горячего водоснабжения</t>
  </si>
  <si>
    <t>L0200</t>
  </si>
  <si>
    <t>300</t>
  </si>
  <si>
    <t>Обеспечение жилыми помещениями молодых семей за счет средств местного бюджета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</si>
  <si>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</si>
  <si>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</si>
  <si>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01030</t>
  </si>
  <si>
    <t>Материальная помощь отдельным категориям граждан в области социальной политики</t>
  </si>
  <si>
    <t>Програм- мная статья</t>
  </si>
  <si>
    <t>направ-ление расходов</t>
  </si>
  <si>
    <t>Оказание информационной, консультационной и финансовой поддержки субъектам малого и среднего предпринимательства ЗАТО Шиханы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</si>
  <si>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</si>
  <si>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53910</t>
  </si>
  <si>
    <t>Проведение Всероссийской сельскохозяйственной переписи в 2016 году</t>
  </si>
  <si>
    <t>Тыс. рублей</t>
  </si>
  <si>
    <t>Сведения об использовании администрацией ЗАТО Шиханы, подведомственными организациями выделяемых бюджетных средств на 1 мая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</si>
</sst>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name val="Times New Roman"/>
      <family val="1"/>
    </font>
    <font>
      <sz val="12"/>
      <name val="Arial Cyr"/>
      <charset val="204"/>
    </font>
    <font>
      <b/>
      <sz val="9.5"/>
      <name val="Times New Roman"/>
      <family val="1"/>
    </font>
    <font>
      <sz val="12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49" fontId="12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49" fontId="12" fillId="5" borderId="3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0" xfId="0" applyFont="1" applyFill="1"/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wrapText="1"/>
    </xf>
    <xf numFmtId="49" fontId="18" fillId="0" borderId="0" xfId="0" applyNumberFormat="1" applyFont="1" applyFill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4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abSelected="1" view="pageBreakPreview" workbookViewId="0">
      <selection activeCell="A5" sqref="A5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85546875" style="6" customWidth="1"/>
    <col min="9" max="9" width="14" style="6" customWidth="1"/>
  </cols>
  <sheetData>
    <row r="1" spans="1:9" ht="16.5" customHeight="1" x14ac:dyDescent="0.25"/>
    <row r="2" spans="1:9" ht="16.5" customHeight="1" x14ac:dyDescent="0.25">
      <c r="A2" s="82"/>
      <c r="B2" s="82"/>
      <c r="C2" s="82"/>
      <c r="D2" s="82"/>
      <c r="E2" s="82"/>
      <c r="F2" s="82"/>
      <c r="G2" s="82"/>
      <c r="H2" s="82"/>
      <c r="I2"/>
    </row>
    <row r="3" spans="1:9" s="61" customFormat="1" ht="16.5" customHeight="1" x14ac:dyDescent="0.2">
      <c r="A3" s="69" t="s">
        <v>120</v>
      </c>
      <c r="B3" s="69"/>
      <c r="C3" s="69"/>
      <c r="D3" s="69"/>
      <c r="E3" s="69"/>
      <c r="F3" s="69"/>
      <c r="G3" s="69"/>
      <c r="H3" s="69"/>
      <c r="I3" s="69"/>
    </row>
    <row r="4" spans="1:9" s="61" customFormat="1" ht="20.25" customHeight="1" x14ac:dyDescent="0.2">
      <c r="A4" s="69"/>
      <c r="B4" s="69"/>
      <c r="C4" s="69"/>
      <c r="D4" s="69"/>
      <c r="E4" s="69"/>
      <c r="F4" s="69"/>
      <c r="G4" s="69"/>
      <c r="H4" s="69"/>
      <c r="I4" s="69"/>
    </row>
    <row r="5" spans="1:9" s="61" customFormat="1" ht="16.5" customHeight="1" x14ac:dyDescent="0.3">
      <c r="A5" s="62"/>
      <c r="B5" s="62"/>
      <c r="C5" s="62"/>
      <c r="D5" s="62"/>
      <c r="E5" s="62"/>
      <c r="F5" s="62"/>
      <c r="G5" s="62"/>
      <c r="H5" s="63"/>
    </row>
    <row r="6" spans="1:9" s="61" customFormat="1" ht="16.5" customHeight="1" x14ac:dyDescent="0.2">
      <c r="A6" s="64"/>
      <c r="B6" s="65"/>
      <c r="C6" s="64"/>
      <c r="D6" s="64"/>
      <c r="E6" s="64"/>
      <c r="F6" s="64"/>
      <c r="G6" s="70" t="s">
        <v>119</v>
      </c>
      <c r="H6" s="70"/>
      <c r="I6" s="70"/>
    </row>
    <row r="7" spans="1:9" x14ac:dyDescent="0.25">
      <c r="A7" s="78" t="s">
        <v>0</v>
      </c>
      <c r="B7" s="78" t="s">
        <v>1</v>
      </c>
      <c r="C7" s="71" t="s">
        <v>86</v>
      </c>
      <c r="D7" s="71"/>
      <c r="E7" s="78" t="s">
        <v>2</v>
      </c>
      <c r="F7" s="79" t="s">
        <v>16</v>
      </c>
      <c r="G7" s="79" t="s">
        <v>17</v>
      </c>
      <c r="H7" s="72" t="s">
        <v>3</v>
      </c>
      <c r="I7" s="72" t="s">
        <v>3</v>
      </c>
    </row>
    <row r="8" spans="1:9" s="1" customFormat="1" ht="39" x14ac:dyDescent="0.25">
      <c r="A8" s="78"/>
      <c r="B8" s="78"/>
      <c r="C8" s="13" t="s">
        <v>113</v>
      </c>
      <c r="D8" s="13" t="s">
        <v>114</v>
      </c>
      <c r="E8" s="78"/>
      <c r="F8" s="79"/>
      <c r="G8" s="79"/>
      <c r="H8" s="72"/>
      <c r="I8" s="72"/>
    </row>
    <row r="9" spans="1:9" s="1" customFormat="1" x14ac:dyDescent="0.25">
      <c r="A9" s="16" t="s">
        <v>5</v>
      </c>
      <c r="B9" s="17"/>
      <c r="C9" s="17"/>
      <c r="D9" s="17"/>
      <c r="E9" s="17"/>
      <c r="F9" s="18"/>
      <c r="G9" s="18"/>
      <c r="H9" s="19">
        <f>H43+H72+H98+H63+H106+H53+H10+H120+H29+H118+H117+H119+H115+H114+H116</f>
        <v>166795.30000000002</v>
      </c>
      <c r="I9" s="19">
        <f>I43+I72+I98+I63+I106+I53+I10+I120+I29+I118+I117+I119+I115+I114+I116</f>
        <v>41601.000000000007</v>
      </c>
    </row>
    <row r="10" spans="1:9" s="3" customFormat="1" ht="30" x14ac:dyDescent="0.25">
      <c r="A10" s="4" t="s">
        <v>33</v>
      </c>
      <c r="B10" s="20">
        <v>7100000</v>
      </c>
      <c r="C10" s="21">
        <v>71000</v>
      </c>
      <c r="D10" s="22" t="s">
        <v>66</v>
      </c>
      <c r="E10" s="21"/>
      <c r="F10" s="22"/>
      <c r="G10" s="22"/>
      <c r="H10" s="23">
        <f>SUM(H11:H28)</f>
        <v>22906.600000000002</v>
      </c>
      <c r="I10" s="23">
        <f>SUM(I11:I28)</f>
        <v>6455.3</v>
      </c>
    </row>
    <row r="11" spans="1:9" x14ac:dyDescent="0.25">
      <c r="A11" s="75" t="s">
        <v>51</v>
      </c>
      <c r="B11" s="24">
        <v>7190220</v>
      </c>
      <c r="C11" s="25">
        <v>71001</v>
      </c>
      <c r="D11" s="26" t="s">
        <v>78</v>
      </c>
      <c r="E11" s="25">
        <v>100</v>
      </c>
      <c r="F11" s="26" t="s">
        <v>38</v>
      </c>
      <c r="G11" s="26" t="s">
        <v>39</v>
      </c>
      <c r="H11" s="27">
        <v>573.9</v>
      </c>
      <c r="I11" s="38">
        <v>145.5</v>
      </c>
    </row>
    <row r="12" spans="1:9" x14ac:dyDescent="0.25">
      <c r="A12" s="83"/>
      <c r="B12" s="24">
        <v>7190220</v>
      </c>
      <c r="C12" s="25">
        <v>71001</v>
      </c>
      <c r="D12" s="26" t="s">
        <v>78</v>
      </c>
      <c r="E12" s="25">
        <v>200</v>
      </c>
      <c r="F12" s="26" t="s">
        <v>38</v>
      </c>
      <c r="G12" s="26" t="s">
        <v>39</v>
      </c>
      <c r="H12" s="27">
        <f>1.5+1</f>
        <v>2.5</v>
      </c>
      <c r="I12" s="38">
        <v>1</v>
      </c>
    </row>
    <row r="13" spans="1:9" x14ac:dyDescent="0.25">
      <c r="A13" s="83"/>
      <c r="B13" s="24">
        <v>7190210</v>
      </c>
      <c r="C13" s="25">
        <v>71001</v>
      </c>
      <c r="D13" s="26" t="s">
        <v>79</v>
      </c>
      <c r="E13" s="25">
        <v>100</v>
      </c>
      <c r="F13" s="26" t="s">
        <v>38</v>
      </c>
      <c r="G13" s="26" t="s">
        <v>40</v>
      </c>
      <c r="H13" s="27">
        <v>1916.8</v>
      </c>
      <c r="I13" s="38">
        <v>443.9</v>
      </c>
    </row>
    <row r="14" spans="1:9" x14ac:dyDescent="0.25">
      <c r="A14" s="83"/>
      <c r="B14" s="24">
        <v>7190220</v>
      </c>
      <c r="C14" s="25">
        <v>71001</v>
      </c>
      <c r="D14" s="26" t="s">
        <v>78</v>
      </c>
      <c r="E14" s="25">
        <v>100</v>
      </c>
      <c r="F14" s="26" t="s">
        <v>38</v>
      </c>
      <c r="G14" s="26" t="s">
        <v>40</v>
      </c>
      <c r="H14" s="27">
        <f>6130.5-1916.8+1374-215.9</f>
        <v>5371.8</v>
      </c>
      <c r="I14" s="38">
        <v>1672.2</v>
      </c>
    </row>
    <row r="15" spans="1:9" x14ac:dyDescent="0.25">
      <c r="A15" s="83"/>
      <c r="B15" s="24">
        <v>7190220</v>
      </c>
      <c r="C15" s="25">
        <v>71001</v>
      </c>
      <c r="D15" s="26" t="s">
        <v>78</v>
      </c>
      <c r="E15" s="25">
        <v>200</v>
      </c>
      <c r="F15" s="26" t="s">
        <v>38</v>
      </c>
      <c r="G15" s="26" t="s">
        <v>40</v>
      </c>
      <c r="H15" s="27">
        <f>440.7+1.9+16.5</f>
        <v>459.09999999999997</v>
      </c>
      <c r="I15" s="38">
        <v>30.2</v>
      </c>
    </row>
    <row r="16" spans="1:9" x14ac:dyDescent="0.25">
      <c r="A16" s="83"/>
      <c r="B16" s="24">
        <v>7190220</v>
      </c>
      <c r="C16" s="25">
        <v>71001</v>
      </c>
      <c r="D16" s="26" t="s">
        <v>78</v>
      </c>
      <c r="E16" s="25">
        <v>800</v>
      </c>
      <c r="F16" s="26" t="s">
        <v>38</v>
      </c>
      <c r="G16" s="26" t="s">
        <v>40</v>
      </c>
      <c r="H16" s="27">
        <f>43.8-4.3</f>
        <v>39.5</v>
      </c>
      <c r="I16" s="38">
        <v>36.700000000000003</v>
      </c>
    </row>
    <row r="17" spans="1:9" x14ac:dyDescent="0.25">
      <c r="A17" s="83"/>
      <c r="B17" s="24">
        <v>7190220</v>
      </c>
      <c r="C17" s="25">
        <v>71001</v>
      </c>
      <c r="D17" s="26" t="s">
        <v>78</v>
      </c>
      <c r="E17" s="25">
        <v>100</v>
      </c>
      <c r="F17" s="26" t="s">
        <v>38</v>
      </c>
      <c r="G17" s="26" t="s">
        <v>41</v>
      </c>
      <c r="H17" s="27">
        <v>1515.2</v>
      </c>
      <c r="I17" s="38">
        <v>440</v>
      </c>
    </row>
    <row r="18" spans="1:9" x14ac:dyDescent="0.25">
      <c r="A18" s="83"/>
      <c r="B18" s="24">
        <v>7190220</v>
      </c>
      <c r="C18" s="25">
        <v>71001</v>
      </c>
      <c r="D18" s="26" t="s">
        <v>78</v>
      </c>
      <c r="E18" s="25">
        <v>100</v>
      </c>
      <c r="F18" s="26" t="s">
        <v>38</v>
      </c>
      <c r="G18" s="26" t="s">
        <v>42</v>
      </c>
      <c r="H18" s="27">
        <f>3107.2+2928.2</f>
        <v>6035.4</v>
      </c>
      <c r="I18" s="38">
        <v>1807.2</v>
      </c>
    </row>
    <row r="19" spans="1:9" x14ac:dyDescent="0.25">
      <c r="A19" s="83"/>
      <c r="B19" s="24">
        <v>7190220</v>
      </c>
      <c r="C19" s="25">
        <v>71001</v>
      </c>
      <c r="D19" s="26" t="s">
        <v>78</v>
      </c>
      <c r="E19" s="25">
        <v>200</v>
      </c>
      <c r="F19" s="26" t="s">
        <v>38</v>
      </c>
      <c r="G19" s="26" t="s">
        <v>42</v>
      </c>
      <c r="H19" s="27">
        <f>5359.9-180+0.8-16.5-34.5</f>
        <v>5129.7</v>
      </c>
      <c r="I19" s="38">
        <v>1355.9</v>
      </c>
    </row>
    <row r="20" spans="1:9" x14ac:dyDescent="0.25">
      <c r="A20" s="76"/>
      <c r="B20" s="24">
        <v>7190220</v>
      </c>
      <c r="C20" s="25">
        <v>71001</v>
      </c>
      <c r="D20" s="26" t="s">
        <v>78</v>
      </c>
      <c r="E20" s="25">
        <v>800</v>
      </c>
      <c r="F20" s="26" t="s">
        <v>38</v>
      </c>
      <c r="G20" s="26" t="s">
        <v>42</v>
      </c>
      <c r="H20" s="27">
        <f>180+34.5-14</f>
        <v>200.5</v>
      </c>
      <c r="I20" s="38">
        <v>91.3</v>
      </c>
    </row>
    <row r="21" spans="1:9" ht="30" x14ac:dyDescent="0.25">
      <c r="A21" s="12" t="s">
        <v>68</v>
      </c>
      <c r="B21" s="28"/>
      <c r="C21" s="25">
        <v>71002</v>
      </c>
      <c r="D21" s="26" t="s">
        <v>85</v>
      </c>
      <c r="E21" s="25">
        <v>200</v>
      </c>
      <c r="F21" s="26" t="s">
        <v>38</v>
      </c>
      <c r="G21" s="26" t="s">
        <v>43</v>
      </c>
      <c r="H21" s="27">
        <v>253.1</v>
      </c>
      <c r="I21" s="38">
        <v>0</v>
      </c>
    </row>
    <row r="22" spans="1:9" x14ac:dyDescent="0.25">
      <c r="A22" s="66" t="s">
        <v>53</v>
      </c>
      <c r="B22" s="24">
        <v>7197160</v>
      </c>
      <c r="C22" s="25">
        <v>71003</v>
      </c>
      <c r="D22" s="25">
        <v>76500</v>
      </c>
      <c r="E22" s="25">
        <v>100</v>
      </c>
      <c r="F22" s="26" t="s">
        <v>38</v>
      </c>
      <c r="G22" s="26" t="s">
        <v>40</v>
      </c>
      <c r="H22" s="29">
        <v>190.5</v>
      </c>
      <c r="I22" s="29">
        <v>49</v>
      </c>
    </row>
    <row r="23" spans="1:9" x14ac:dyDescent="0.25">
      <c r="A23" s="67"/>
      <c r="B23" s="24">
        <v>7197160</v>
      </c>
      <c r="C23" s="25">
        <v>71003</v>
      </c>
      <c r="D23" s="25">
        <v>76500</v>
      </c>
      <c r="E23" s="25">
        <v>200</v>
      </c>
      <c r="F23" s="26" t="s">
        <v>38</v>
      </c>
      <c r="G23" s="26" t="s">
        <v>40</v>
      </c>
      <c r="H23" s="29">
        <f>13.6-9.7</f>
        <v>3.9000000000000004</v>
      </c>
      <c r="I23" s="29">
        <v>0</v>
      </c>
    </row>
    <row r="24" spans="1:9" x14ac:dyDescent="0.25">
      <c r="A24" s="67"/>
      <c r="B24" s="24">
        <v>7197160</v>
      </c>
      <c r="C24" s="25">
        <v>71003</v>
      </c>
      <c r="D24" s="25">
        <v>76500</v>
      </c>
      <c r="E24" s="25">
        <v>800</v>
      </c>
      <c r="F24" s="26" t="s">
        <v>38</v>
      </c>
      <c r="G24" s="26" t="s">
        <v>40</v>
      </c>
      <c r="H24" s="29">
        <v>0.8</v>
      </c>
      <c r="I24" s="29">
        <v>0.3</v>
      </c>
    </row>
    <row r="25" spans="1:9" x14ac:dyDescent="0.25">
      <c r="A25" s="67"/>
      <c r="B25" s="24">
        <v>7195118</v>
      </c>
      <c r="C25" s="25">
        <v>71003</v>
      </c>
      <c r="D25" s="25">
        <v>51180</v>
      </c>
      <c r="E25" s="25">
        <v>100</v>
      </c>
      <c r="F25" s="26" t="s">
        <v>46</v>
      </c>
      <c r="G25" s="26" t="s">
        <v>39</v>
      </c>
      <c r="H25" s="29">
        <v>155.5</v>
      </c>
      <c r="I25" s="29">
        <v>57</v>
      </c>
    </row>
    <row r="26" spans="1:9" x14ac:dyDescent="0.25">
      <c r="A26" s="68"/>
      <c r="B26" s="24">
        <v>7195118</v>
      </c>
      <c r="C26" s="25">
        <v>71003</v>
      </c>
      <c r="D26" s="25">
        <v>51180</v>
      </c>
      <c r="E26" s="25">
        <v>200</v>
      </c>
      <c r="F26" s="26" t="s">
        <v>46</v>
      </c>
      <c r="G26" s="26" t="s">
        <v>39</v>
      </c>
      <c r="H26" s="29">
        <v>4.5</v>
      </c>
      <c r="I26" s="29">
        <v>0</v>
      </c>
    </row>
    <row r="27" spans="1:9" ht="30" x14ac:dyDescent="0.25">
      <c r="A27" s="10" t="s">
        <v>34</v>
      </c>
      <c r="B27" s="24">
        <v>7190340</v>
      </c>
      <c r="C27" s="25">
        <v>71004</v>
      </c>
      <c r="D27" s="26" t="s">
        <v>80</v>
      </c>
      <c r="E27" s="25">
        <v>200</v>
      </c>
      <c r="F27" s="26" t="s">
        <v>38</v>
      </c>
      <c r="G27" s="26" t="s">
        <v>43</v>
      </c>
      <c r="H27" s="27">
        <v>126</v>
      </c>
      <c r="I27" s="38">
        <v>17.2</v>
      </c>
    </row>
    <row r="28" spans="1:9" x14ac:dyDescent="0.25">
      <c r="A28" s="10" t="s">
        <v>35</v>
      </c>
      <c r="B28" s="24">
        <v>7192001</v>
      </c>
      <c r="C28" s="25">
        <v>71005</v>
      </c>
      <c r="D28" s="26" t="s">
        <v>81</v>
      </c>
      <c r="E28" s="25">
        <v>300</v>
      </c>
      <c r="F28" s="26" t="s">
        <v>44</v>
      </c>
      <c r="G28" s="26" t="s">
        <v>38</v>
      </c>
      <c r="H28" s="27">
        <f>897.2+30.7</f>
        <v>927.90000000000009</v>
      </c>
      <c r="I28" s="38">
        <v>307.89999999999998</v>
      </c>
    </row>
    <row r="29" spans="1:9" ht="30" x14ac:dyDescent="0.25">
      <c r="A29" s="4" t="s">
        <v>52</v>
      </c>
      <c r="B29" s="20">
        <v>7200000</v>
      </c>
      <c r="C29" s="21">
        <v>72000</v>
      </c>
      <c r="D29" s="22" t="s">
        <v>66</v>
      </c>
      <c r="E29" s="21"/>
      <c r="F29" s="22"/>
      <c r="G29" s="22"/>
      <c r="H29" s="23">
        <f>SUM(H30:H42)</f>
        <v>3223.6</v>
      </c>
      <c r="I29" s="23">
        <f>SUM(I30:I42)</f>
        <v>1099.4000000000001</v>
      </c>
    </row>
    <row r="30" spans="1:9" x14ac:dyDescent="0.25">
      <c r="A30" s="66" t="s">
        <v>55</v>
      </c>
      <c r="B30" s="24">
        <v>7297140</v>
      </c>
      <c r="C30" s="25">
        <v>72002</v>
      </c>
      <c r="D30" s="25" t="s">
        <v>77</v>
      </c>
      <c r="E30" s="25">
        <v>100</v>
      </c>
      <c r="F30" s="26" t="s">
        <v>38</v>
      </c>
      <c r="G30" s="26" t="s">
        <v>40</v>
      </c>
      <c r="H30" s="29">
        <v>193.1</v>
      </c>
      <c r="I30" s="29">
        <v>48.4</v>
      </c>
    </row>
    <row r="31" spans="1:9" x14ac:dyDescent="0.25">
      <c r="A31" s="67"/>
      <c r="B31" s="24">
        <v>7297140</v>
      </c>
      <c r="C31" s="25">
        <v>72002</v>
      </c>
      <c r="D31" s="25" t="s">
        <v>77</v>
      </c>
      <c r="E31" s="25">
        <v>200</v>
      </c>
      <c r="F31" s="26" t="s">
        <v>38</v>
      </c>
      <c r="G31" s="26" t="s">
        <v>40</v>
      </c>
      <c r="H31" s="29">
        <f>13.5-9.6</f>
        <v>3.9000000000000004</v>
      </c>
      <c r="I31" s="29">
        <v>0</v>
      </c>
    </row>
    <row r="32" spans="1:9" x14ac:dyDescent="0.25">
      <c r="A32" s="67"/>
      <c r="B32" s="24">
        <v>7297310</v>
      </c>
      <c r="C32" s="25">
        <v>72002</v>
      </c>
      <c r="D32" s="25" t="s">
        <v>76</v>
      </c>
      <c r="E32" s="25">
        <v>200</v>
      </c>
      <c r="F32" s="26" t="s">
        <v>44</v>
      </c>
      <c r="G32" s="26" t="s">
        <v>39</v>
      </c>
      <c r="H32" s="27">
        <v>37.4</v>
      </c>
      <c r="I32" s="38">
        <v>14.6</v>
      </c>
    </row>
    <row r="33" spans="1:9" x14ac:dyDescent="0.25">
      <c r="A33" s="68"/>
      <c r="B33" s="24">
        <v>7297310</v>
      </c>
      <c r="C33" s="25">
        <v>72002</v>
      </c>
      <c r="D33" s="25" t="s">
        <v>76</v>
      </c>
      <c r="E33" s="25">
        <v>300</v>
      </c>
      <c r="F33" s="26" t="s">
        <v>44</v>
      </c>
      <c r="G33" s="26" t="s">
        <v>39</v>
      </c>
      <c r="H33" s="27">
        <v>2075.3000000000002</v>
      </c>
      <c r="I33" s="38">
        <v>808.1</v>
      </c>
    </row>
    <row r="34" spans="1:9" x14ac:dyDescent="0.25">
      <c r="A34" s="66" t="s">
        <v>93</v>
      </c>
      <c r="B34" s="30">
        <v>7297410</v>
      </c>
      <c r="C34" s="25">
        <v>72003</v>
      </c>
      <c r="D34" s="31">
        <v>76600</v>
      </c>
      <c r="E34" s="25">
        <v>100</v>
      </c>
      <c r="F34" s="26" t="s">
        <v>38</v>
      </c>
      <c r="G34" s="26" t="s">
        <v>40</v>
      </c>
      <c r="H34" s="29">
        <v>183.6</v>
      </c>
      <c r="I34" s="29">
        <v>38.4</v>
      </c>
    </row>
    <row r="35" spans="1:9" x14ac:dyDescent="0.25">
      <c r="A35" s="68"/>
      <c r="B35" s="30">
        <v>7297410</v>
      </c>
      <c r="C35" s="25">
        <v>72003</v>
      </c>
      <c r="D35" s="31">
        <v>76600</v>
      </c>
      <c r="E35" s="25">
        <v>200</v>
      </c>
      <c r="F35" s="26" t="s">
        <v>38</v>
      </c>
      <c r="G35" s="26" t="s">
        <v>40</v>
      </c>
      <c r="H35" s="29">
        <f>29.9-9.7</f>
        <v>20.2</v>
      </c>
      <c r="I35" s="29">
        <v>0</v>
      </c>
    </row>
    <row r="36" spans="1:9" x14ac:dyDescent="0.25">
      <c r="A36" s="66" t="s">
        <v>56</v>
      </c>
      <c r="B36" s="24">
        <v>7297170</v>
      </c>
      <c r="C36" s="25">
        <v>72004</v>
      </c>
      <c r="D36" s="25">
        <v>76400</v>
      </c>
      <c r="E36" s="25">
        <v>100</v>
      </c>
      <c r="F36" s="26" t="s">
        <v>38</v>
      </c>
      <c r="G36" s="26" t="s">
        <v>40</v>
      </c>
      <c r="H36" s="29">
        <v>182.9</v>
      </c>
      <c r="I36" s="29">
        <v>59</v>
      </c>
    </row>
    <row r="37" spans="1:9" x14ac:dyDescent="0.25">
      <c r="A37" s="67"/>
      <c r="B37" s="24">
        <v>7297170</v>
      </c>
      <c r="C37" s="25">
        <v>72004</v>
      </c>
      <c r="D37" s="25">
        <v>76400</v>
      </c>
      <c r="E37" s="25">
        <v>200</v>
      </c>
      <c r="F37" s="26" t="s">
        <v>38</v>
      </c>
      <c r="G37" s="26" t="s">
        <v>40</v>
      </c>
      <c r="H37" s="29">
        <f>33.8-9.6</f>
        <v>24.199999999999996</v>
      </c>
      <c r="I37" s="29">
        <v>0</v>
      </c>
    </row>
    <row r="38" spans="1:9" x14ac:dyDescent="0.25">
      <c r="A38" s="67"/>
      <c r="B38" s="24">
        <v>7297180</v>
      </c>
      <c r="C38" s="25">
        <v>72004</v>
      </c>
      <c r="D38" s="25" t="s">
        <v>92</v>
      </c>
      <c r="E38" s="25">
        <v>100</v>
      </c>
      <c r="F38" s="26" t="s">
        <v>38</v>
      </c>
      <c r="G38" s="26" t="s">
        <v>40</v>
      </c>
      <c r="H38" s="29">
        <v>175.2</v>
      </c>
      <c r="I38" s="29">
        <v>37.9</v>
      </c>
    </row>
    <row r="39" spans="1:9" x14ac:dyDescent="0.25">
      <c r="A39" s="68"/>
      <c r="B39" s="24">
        <v>7297180</v>
      </c>
      <c r="C39" s="25">
        <v>72004</v>
      </c>
      <c r="D39" s="25" t="s">
        <v>92</v>
      </c>
      <c r="E39" s="25">
        <v>200</v>
      </c>
      <c r="F39" s="26" t="s">
        <v>38</v>
      </c>
      <c r="G39" s="26" t="s">
        <v>40</v>
      </c>
      <c r="H39" s="29">
        <f>19.4-9.6</f>
        <v>9.7999999999999989</v>
      </c>
      <c r="I39" s="29">
        <v>0</v>
      </c>
    </row>
    <row r="40" spans="1:9" x14ac:dyDescent="0.25">
      <c r="A40" s="66" t="s">
        <v>54</v>
      </c>
      <c r="B40" s="24">
        <v>7297120</v>
      </c>
      <c r="C40" s="25">
        <v>72005</v>
      </c>
      <c r="D40" s="25">
        <v>76300</v>
      </c>
      <c r="E40" s="25">
        <v>100</v>
      </c>
      <c r="F40" s="26" t="s">
        <v>38</v>
      </c>
      <c r="G40" s="26" t="s">
        <v>40</v>
      </c>
      <c r="H40" s="29">
        <v>175.2</v>
      </c>
      <c r="I40" s="29">
        <v>55.8</v>
      </c>
    </row>
    <row r="41" spans="1:9" x14ac:dyDescent="0.25">
      <c r="A41" s="68"/>
      <c r="B41" s="24">
        <v>7297120</v>
      </c>
      <c r="C41" s="25">
        <v>72005</v>
      </c>
      <c r="D41" s="25">
        <v>76300</v>
      </c>
      <c r="E41" s="25">
        <v>200</v>
      </c>
      <c r="F41" s="26" t="s">
        <v>38</v>
      </c>
      <c r="G41" s="26" t="s">
        <v>40</v>
      </c>
      <c r="H41" s="29">
        <f>29.4-9.6</f>
        <v>19.799999999999997</v>
      </c>
      <c r="I41" s="29">
        <v>0</v>
      </c>
    </row>
    <row r="42" spans="1:9" ht="60" x14ac:dyDescent="0.25">
      <c r="A42" s="56" t="s">
        <v>110</v>
      </c>
      <c r="B42" s="24"/>
      <c r="C42" s="45">
        <v>72006</v>
      </c>
      <c r="D42" s="46" t="s">
        <v>96</v>
      </c>
      <c r="E42" s="25">
        <v>800</v>
      </c>
      <c r="F42" s="47" t="s">
        <v>40</v>
      </c>
      <c r="G42" s="48" t="s">
        <v>49</v>
      </c>
      <c r="H42" s="29">
        <v>123</v>
      </c>
      <c r="I42" s="29">
        <v>37.200000000000003</v>
      </c>
    </row>
    <row r="43" spans="1:9" ht="45" x14ac:dyDescent="0.25">
      <c r="A43" s="4" t="s">
        <v>4</v>
      </c>
      <c r="B43" s="20">
        <v>7300000</v>
      </c>
      <c r="C43" s="21">
        <v>73000</v>
      </c>
      <c r="D43" s="22" t="s">
        <v>66</v>
      </c>
      <c r="E43" s="21"/>
      <c r="F43" s="22"/>
      <c r="G43" s="22"/>
      <c r="H43" s="23">
        <f>SUM(H44:H52)</f>
        <v>7358.6</v>
      </c>
      <c r="I43" s="23">
        <f>SUM(I44:I52)</f>
        <v>2106.8999999999996</v>
      </c>
    </row>
    <row r="44" spans="1:9" ht="45" x14ac:dyDescent="0.25">
      <c r="A44" s="12" t="s">
        <v>99</v>
      </c>
      <c r="B44" s="49"/>
      <c r="C44" s="25">
        <v>73002</v>
      </c>
      <c r="D44" s="46" t="s">
        <v>97</v>
      </c>
      <c r="E44" s="48" t="s">
        <v>98</v>
      </c>
      <c r="F44" s="47" t="s">
        <v>39</v>
      </c>
      <c r="G44" s="48" t="s">
        <v>47</v>
      </c>
      <c r="H44" s="50">
        <v>144</v>
      </c>
      <c r="I44" s="50">
        <v>0</v>
      </c>
    </row>
    <row r="45" spans="1:9" ht="45" x14ac:dyDescent="0.25">
      <c r="A45" s="8" t="s">
        <v>89</v>
      </c>
      <c r="B45" s="24">
        <v>7319999</v>
      </c>
      <c r="C45" s="25">
        <v>73003</v>
      </c>
      <c r="D45" s="25">
        <v>99990</v>
      </c>
      <c r="E45" s="25">
        <v>200</v>
      </c>
      <c r="F45" s="26" t="s">
        <v>39</v>
      </c>
      <c r="G45" s="26" t="s">
        <v>46</v>
      </c>
      <c r="H45" s="27">
        <f>95+50+6.6</f>
        <v>151.6</v>
      </c>
      <c r="I45" s="38">
        <v>68.5</v>
      </c>
    </row>
    <row r="46" spans="1:9" ht="60" x14ac:dyDescent="0.25">
      <c r="A46" s="12" t="s">
        <v>69</v>
      </c>
      <c r="B46" s="24"/>
      <c r="C46" s="25">
        <v>73004</v>
      </c>
      <c r="D46" s="25">
        <v>99990</v>
      </c>
      <c r="E46" s="25">
        <v>200</v>
      </c>
      <c r="F46" s="41" t="s">
        <v>43</v>
      </c>
      <c r="G46" s="41" t="s">
        <v>43</v>
      </c>
      <c r="H46" s="27">
        <v>1</v>
      </c>
      <c r="I46" s="38">
        <v>0</v>
      </c>
    </row>
    <row r="47" spans="1:9" x14ac:dyDescent="0.25">
      <c r="A47" s="75" t="s">
        <v>67</v>
      </c>
      <c r="B47" s="24">
        <v>7390420</v>
      </c>
      <c r="C47" s="25">
        <v>73005</v>
      </c>
      <c r="D47" s="26" t="s">
        <v>82</v>
      </c>
      <c r="E47" s="25">
        <v>100</v>
      </c>
      <c r="F47" s="26" t="s">
        <v>39</v>
      </c>
      <c r="G47" s="26" t="s">
        <v>47</v>
      </c>
      <c r="H47" s="27">
        <f>5641.4+583.6</f>
        <v>6225</v>
      </c>
      <c r="I47" s="38">
        <v>1820.1</v>
      </c>
    </row>
    <row r="48" spans="1:9" x14ac:dyDescent="0.25">
      <c r="A48" s="83"/>
      <c r="B48" s="24">
        <v>7390420</v>
      </c>
      <c r="C48" s="25">
        <v>73005</v>
      </c>
      <c r="D48" s="26" t="s">
        <v>82</v>
      </c>
      <c r="E48" s="25">
        <v>200</v>
      </c>
      <c r="F48" s="26" t="s">
        <v>39</v>
      </c>
      <c r="G48" s="26" t="s">
        <v>47</v>
      </c>
      <c r="H48" s="27">
        <f>761.3+4.4</f>
        <v>765.69999999999993</v>
      </c>
      <c r="I48" s="38">
        <v>213.6</v>
      </c>
    </row>
    <row r="49" spans="1:9" x14ac:dyDescent="0.25">
      <c r="A49" s="76"/>
      <c r="B49" s="24">
        <v>7390420</v>
      </c>
      <c r="C49" s="25">
        <v>73005</v>
      </c>
      <c r="D49" s="26" t="s">
        <v>82</v>
      </c>
      <c r="E49" s="25">
        <v>800</v>
      </c>
      <c r="F49" s="26" t="s">
        <v>39</v>
      </c>
      <c r="G49" s="26" t="s">
        <v>47</v>
      </c>
      <c r="H49" s="27">
        <v>17.3</v>
      </c>
      <c r="I49" s="38">
        <v>4.5999999999999996</v>
      </c>
    </row>
    <row r="50" spans="1:9" x14ac:dyDescent="0.25">
      <c r="A50" s="75" t="s">
        <v>63</v>
      </c>
      <c r="B50" s="24">
        <v>7399901</v>
      </c>
      <c r="C50" s="25">
        <v>73006</v>
      </c>
      <c r="D50" s="25">
        <v>99010</v>
      </c>
      <c r="E50" s="25">
        <v>800</v>
      </c>
      <c r="F50" s="26" t="s">
        <v>39</v>
      </c>
      <c r="G50" s="26" t="s">
        <v>47</v>
      </c>
      <c r="H50" s="27">
        <v>1</v>
      </c>
      <c r="I50" s="38">
        <v>0.1</v>
      </c>
    </row>
    <row r="51" spans="1:9" x14ac:dyDescent="0.25">
      <c r="A51" s="76"/>
      <c r="B51" s="24"/>
      <c r="C51" s="25">
        <v>73006</v>
      </c>
      <c r="D51" s="25">
        <v>99010</v>
      </c>
      <c r="E51" s="25">
        <v>200</v>
      </c>
      <c r="F51" s="26" t="s">
        <v>39</v>
      </c>
      <c r="G51" s="26" t="s">
        <v>47</v>
      </c>
      <c r="H51" s="27">
        <v>8</v>
      </c>
      <c r="I51" s="38">
        <v>0</v>
      </c>
    </row>
    <row r="52" spans="1:9" x14ac:dyDescent="0.25">
      <c r="A52" s="2" t="s">
        <v>6</v>
      </c>
      <c r="B52" s="15">
        <v>7399903</v>
      </c>
      <c r="C52" s="25">
        <v>73009</v>
      </c>
      <c r="D52" s="25">
        <v>99030</v>
      </c>
      <c r="E52" s="25">
        <v>200</v>
      </c>
      <c r="F52" s="26" t="s">
        <v>47</v>
      </c>
      <c r="G52" s="26" t="s">
        <v>43</v>
      </c>
      <c r="H52" s="27">
        <v>45</v>
      </c>
      <c r="I52" s="38">
        <v>0</v>
      </c>
    </row>
    <row r="53" spans="1:9" s="3" customFormat="1" ht="30" x14ac:dyDescent="0.25">
      <c r="A53" s="4" t="s">
        <v>30</v>
      </c>
      <c r="B53" s="20">
        <v>7400000</v>
      </c>
      <c r="C53" s="21">
        <v>74000</v>
      </c>
      <c r="D53" s="22" t="s">
        <v>66</v>
      </c>
      <c r="E53" s="21"/>
      <c r="F53" s="22"/>
      <c r="G53" s="22"/>
      <c r="H53" s="23">
        <f>SUM(H54:H62)</f>
        <v>1174</v>
      </c>
      <c r="I53" s="23">
        <f>SUM(I54:I62)</f>
        <v>280.10000000000002</v>
      </c>
    </row>
    <row r="54" spans="1:9" s="3" customFormat="1" ht="45" x14ac:dyDescent="0.25">
      <c r="A54" s="60" t="s">
        <v>115</v>
      </c>
      <c r="B54" s="49"/>
      <c r="C54" s="25">
        <v>74001</v>
      </c>
      <c r="D54" s="25">
        <v>99040</v>
      </c>
      <c r="E54" s="25">
        <v>800</v>
      </c>
      <c r="F54" s="26" t="s">
        <v>40</v>
      </c>
      <c r="G54" s="26" t="s">
        <v>48</v>
      </c>
      <c r="H54" s="27">
        <v>4.3</v>
      </c>
      <c r="I54" s="38">
        <v>0</v>
      </c>
    </row>
    <row r="55" spans="1:9" ht="45" customHeight="1" x14ac:dyDescent="0.25">
      <c r="A55" s="75" t="s">
        <v>116</v>
      </c>
      <c r="B55" s="24">
        <v>7499905</v>
      </c>
      <c r="C55" s="25">
        <v>74002</v>
      </c>
      <c r="D55" s="25">
        <v>99050</v>
      </c>
      <c r="E55" s="25">
        <v>200</v>
      </c>
      <c r="F55" s="26" t="s">
        <v>38</v>
      </c>
      <c r="G55" s="26" t="s">
        <v>42</v>
      </c>
      <c r="H55" s="27">
        <f>95.5-20</f>
        <v>75.5</v>
      </c>
      <c r="I55" s="38">
        <v>0</v>
      </c>
    </row>
    <row r="56" spans="1:9" x14ac:dyDescent="0.25">
      <c r="A56" s="76"/>
      <c r="B56" s="24"/>
      <c r="C56" s="25">
        <v>74002</v>
      </c>
      <c r="D56" s="25">
        <v>99050</v>
      </c>
      <c r="E56" s="25">
        <v>800</v>
      </c>
      <c r="F56" s="26" t="s">
        <v>38</v>
      </c>
      <c r="G56" s="26" t="s">
        <v>42</v>
      </c>
      <c r="H56" s="27">
        <v>20</v>
      </c>
      <c r="I56" s="38">
        <v>14.9</v>
      </c>
    </row>
    <row r="57" spans="1:9" x14ac:dyDescent="0.25">
      <c r="A57" s="2" t="s">
        <v>31</v>
      </c>
      <c r="B57" s="15">
        <v>7499907</v>
      </c>
      <c r="C57" s="25">
        <v>74005</v>
      </c>
      <c r="D57" s="25">
        <v>99070</v>
      </c>
      <c r="E57" s="25">
        <v>200</v>
      </c>
      <c r="F57" s="26" t="s">
        <v>38</v>
      </c>
      <c r="G57" s="26" t="s">
        <v>42</v>
      </c>
      <c r="H57" s="27">
        <v>21.5</v>
      </c>
      <c r="I57" s="38">
        <v>0</v>
      </c>
    </row>
    <row r="58" spans="1:9" ht="48" x14ac:dyDescent="0.25">
      <c r="A58" s="11" t="s">
        <v>65</v>
      </c>
      <c r="B58" s="24">
        <v>7499928</v>
      </c>
      <c r="C58" s="25">
        <v>74006</v>
      </c>
      <c r="D58" s="25">
        <v>99280</v>
      </c>
      <c r="E58" s="25">
        <v>200</v>
      </c>
      <c r="F58" s="26" t="s">
        <v>38</v>
      </c>
      <c r="G58" s="26" t="s">
        <v>42</v>
      </c>
      <c r="H58" s="27">
        <f>316.2+67</f>
        <v>383.2</v>
      </c>
      <c r="I58" s="38">
        <v>55.1</v>
      </c>
    </row>
    <row r="59" spans="1:9" ht="60" x14ac:dyDescent="0.25">
      <c r="A59" s="8" t="s">
        <v>32</v>
      </c>
      <c r="B59" s="24">
        <v>7499908</v>
      </c>
      <c r="C59" s="25">
        <v>74007</v>
      </c>
      <c r="D59" s="25">
        <v>99080</v>
      </c>
      <c r="E59" s="25">
        <v>200</v>
      </c>
      <c r="F59" s="26" t="s">
        <v>45</v>
      </c>
      <c r="G59" s="26" t="s">
        <v>38</v>
      </c>
      <c r="H59" s="27">
        <f>311.4+162-13.5-0.4</f>
        <v>459.5</v>
      </c>
      <c r="I59" s="38">
        <v>210.1</v>
      </c>
    </row>
    <row r="60" spans="1:9" ht="30" x14ac:dyDescent="0.25">
      <c r="A60" s="8" t="s">
        <v>71</v>
      </c>
      <c r="B60" s="24">
        <v>7499910</v>
      </c>
      <c r="C60" s="25">
        <v>74009</v>
      </c>
      <c r="D60" s="25">
        <v>99100</v>
      </c>
      <c r="E60" s="25">
        <v>200</v>
      </c>
      <c r="F60" s="26" t="s">
        <v>40</v>
      </c>
      <c r="G60" s="26" t="s">
        <v>48</v>
      </c>
      <c r="H60" s="27">
        <v>50</v>
      </c>
      <c r="I60" s="38">
        <v>0</v>
      </c>
    </row>
    <row r="61" spans="1:9" ht="24" x14ac:dyDescent="0.25">
      <c r="A61" s="11" t="s">
        <v>94</v>
      </c>
      <c r="B61" s="24"/>
      <c r="C61" s="25">
        <v>74010</v>
      </c>
      <c r="D61" s="46" t="s">
        <v>95</v>
      </c>
      <c r="E61" s="25">
        <v>200</v>
      </c>
      <c r="F61" s="48" t="s">
        <v>38</v>
      </c>
      <c r="G61" s="48" t="s">
        <v>42</v>
      </c>
      <c r="H61" s="27">
        <v>60</v>
      </c>
      <c r="I61" s="38">
        <v>0</v>
      </c>
    </row>
    <row r="62" spans="1:9" x14ac:dyDescent="0.25">
      <c r="A62" s="11" t="s">
        <v>70</v>
      </c>
      <c r="B62" s="24"/>
      <c r="C62" s="25">
        <v>74012</v>
      </c>
      <c r="D62" s="25">
        <v>99290</v>
      </c>
      <c r="E62" s="25">
        <v>200</v>
      </c>
      <c r="F62" s="26" t="s">
        <v>38</v>
      </c>
      <c r="G62" s="26" t="s">
        <v>42</v>
      </c>
      <c r="H62" s="27">
        <v>100</v>
      </c>
      <c r="I62" s="38">
        <v>0</v>
      </c>
    </row>
    <row r="63" spans="1:9" s="3" customFormat="1" ht="45" x14ac:dyDescent="0.25">
      <c r="A63" s="4" t="s">
        <v>22</v>
      </c>
      <c r="B63" s="20">
        <v>7500000</v>
      </c>
      <c r="C63" s="21">
        <v>75000</v>
      </c>
      <c r="D63" s="22" t="s">
        <v>66</v>
      </c>
      <c r="E63" s="21"/>
      <c r="F63" s="22"/>
      <c r="G63" s="22"/>
      <c r="H63" s="23">
        <f>SUM(H64:H71)</f>
        <v>8322.5</v>
      </c>
      <c r="I63" s="23">
        <f>SUM(I64:I71)</f>
        <v>2186.4</v>
      </c>
    </row>
    <row r="64" spans="1:9" x14ac:dyDescent="0.25">
      <c r="A64" s="75" t="s">
        <v>59</v>
      </c>
      <c r="B64" s="24">
        <v>7519999</v>
      </c>
      <c r="C64" s="25">
        <v>75001</v>
      </c>
      <c r="D64" s="57" t="s">
        <v>109</v>
      </c>
      <c r="E64" s="25">
        <v>200</v>
      </c>
      <c r="F64" s="26" t="s">
        <v>40</v>
      </c>
      <c r="G64" s="26" t="s">
        <v>47</v>
      </c>
      <c r="H64" s="27">
        <f>894.4+457.2</f>
        <v>1351.6</v>
      </c>
      <c r="I64" s="38">
        <v>113.8</v>
      </c>
    </row>
    <row r="65" spans="1:9" x14ac:dyDescent="0.25">
      <c r="A65" s="76"/>
      <c r="B65" s="24">
        <v>7519999</v>
      </c>
      <c r="C65" s="25">
        <v>75001</v>
      </c>
      <c r="D65" s="57" t="s">
        <v>109</v>
      </c>
      <c r="E65" s="25">
        <v>800</v>
      </c>
      <c r="F65" s="26" t="s">
        <v>40</v>
      </c>
      <c r="G65" s="26" t="s">
        <v>47</v>
      </c>
      <c r="H65" s="27">
        <v>1426.4</v>
      </c>
      <c r="I65" s="38">
        <v>491.9</v>
      </c>
    </row>
    <row r="66" spans="1:9" x14ac:dyDescent="0.25">
      <c r="A66" s="11" t="s">
        <v>105</v>
      </c>
      <c r="B66" s="24"/>
      <c r="C66" s="45">
        <v>75002</v>
      </c>
      <c r="D66" s="46" t="s">
        <v>104</v>
      </c>
      <c r="E66" s="48" t="s">
        <v>98</v>
      </c>
      <c r="F66" s="47" t="s">
        <v>45</v>
      </c>
      <c r="G66" s="48" t="s">
        <v>46</v>
      </c>
      <c r="H66" s="27">
        <v>670</v>
      </c>
      <c r="I66" s="38">
        <v>0</v>
      </c>
    </row>
    <row r="67" spans="1:9" ht="24" x14ac:dyDescent="0.25">
      <c r="A67" s="11" t="s">
        <v>108</v>
      </c>
      <c r="B67" s="24"/>
      <c r="C67" s="25">
        <v>75003</v>
      </c>
      <c r="D67" s="25" t="s">
        <v>106</v>
      </c>
      <c r="E67" s="48" t="s">
        <v>107</v>
      </c>
      <c r="F67" s="47" t="s">
        <v>44</v>
      </c>
      <c r="G67" s="48" t="s">
        <v>39</v>
      </c>
      <c r="H67" s="27">
        <v>281.5</v>
      </c>
      <c r="I67" s="38">
        <v>0</v>
      </c>
    </row>
    <row r="68" spans="1:9" x14ac:dyDescent="0.25">
      <c r="A68" s="8" t="s">
        <v>25</v>
      </c>
      <c r="B68" s="24">
        <v>7599913</v>
      </c>
      <c r="C68" s="25">
        <v>75004</v>
      </c>
      <c r="D68" s="25">
        <v>99130</v>
      </c>
      <c r="E68" s="25">
        <v>200</v>
      </c>
      <c r="F68" s="26" t="s">
        <v>45</v>
      </c>
      <c r="G68" s="26" t="s">
        <v>39</v>
      </c>
      <c r="H68" s="27">
        <f>983.6+60-60</f>
        <v>983.59999999999991</v>
      </c>
      <c r="I68" s="38">
        <v>412.6</v>
      </c>
    </row>
    <row r="69" spans="1:9" x14ac:dyDescent="0.25">
      <c r="A69" s="75" t="s">
        <v>24</v>
      </c>
      <c r="B69" s="15">
        <v>7590420</v>
      </c>
      <c r="C69" s="25">
        <v>75005</v>
      </c>
      <c r="D69" s="26" t="s">
        <v>82</v>
      </c>
      <c r="E69" s="25">
        <v>100</v>
      </c>
      <c r="F69" s="26" t="s">
        <v>45</v>
      </c>
      <c r="G69" s="26" t="s">
        <v>45</v>
      </c>
      <c r="H69" s="27">
        <f>1403+215.9</f>
        <v>1618.9</v>
      </c>
      <c r="I69" s="38">
        <v>464.1</v>
      </c>
    </row>
    <row r="70" spans="1:9" x14ac:dyDescent="0.25">
      <c r="A70" s="76"/>
      <c r="B70" s="15">
        <v>7590420</v>
      </c>
      <c r="C70" s="25">
        <v>75005</v>
      </c>
      <c r="D70" s="26" t="s">
        <v>82</v>
      </c>
      <c r="E70" s="25">
        <v>800</v>
      </c>
      <c r="F70" s="26" t="s">
        <v>45</v>
      </c>
      <c r="G70" s="26" t="s">
        <v>45</v>
      </c>
      <c r="H70" s="27">
        <v>148.1</v>
      </c>
      <c r="I70" s="38">
        <v>43.8</v>
      </c>
    </row>
    <row r="71" spans="1:9" x14ac:dyDescent="0.25">
      <c r="A71" s="8" t="s">
        <v>23</v>
      </c>
      <c r="B71" s="15">
        <v>7599912</v>
      </c>
      <c r="C71" s="25">
        <v>75006</v>
      </c>
      <c r="D71" s="25">
        <v>99110</v>
      </c>
      <c r="E71" s="25">
        <v>800</v>
      </c>
      <c r="F71" s="26" t="s">
        <v>45</v>
      </c>
      <c r="G71" s="26" t="s">
        <v>39</v>
      </c>
      <c r="H71" s="27">
        <f>1782.4+60</f>
        <v>1842.4</v>
      </c>
      <c r="I71" s="38">
        <v>660.2</v>
      </c>
    </row>
    <row r="72" spans="1:9" s="3" customFormat="1" x14ac:dyDescent="0.25">
      <c r="A72" s="4" t="s">
        <v>7</v>
      </c>
      <c r="B72" s="20">
        <v>7700000</v>
      </c>
      <c r="C72" s="21">
        <v>77000</v>
      </c>
      <c r="D72" s="22" t="s">
        <v>66</v>
      </c>
      <c r="E72" s="21"/>
      <c r="F72" s="22"/>
      <c r="G72" s="22"/>
      <c r="H72" s="23">
        <f>H73+H82+H90+H93+H96+H97+H94+H95</f>
        <v>86915.200000000026</v>
      </c>
      <c r="I72" s="23">
        <f>I73+I82+I90+I93+I96+I97+I94+I95</f>
        <v>25545.200000000008</v>
      </c>
    </row>
    <row r="73" spans="1:9" ht="30" x14ac:dyDescent="0.25">
      <c r="A73" s="9" t="s">
        <v>37</v>
      </c>
      <c r="B73" s="32">
        <v>7710000</v>
      </c>
      <c r="C73" s="33">
        <v>77100</v>
      </c>
      <c r="D73" s="34" t="s">
        <v>66</v>
      </c>
      <c r="E73" s="33"/>
      <c r="F73" s="34"/>
      <c r="G73" s="34"/>
      <c r="H73" s="35">
        <f>SUM(H74:H81)</f>
        <v>40923.80000000001</v>
      </c>
      <c r="I73" s="35">
        <f>SUM(I74:I81)</f>
        <v>11854.700000000003</v>
      </c>
    </row>
    <row r="74" spans="1:9" ht="30" x14ac:dyDescent="0.25">
      <c r="A74" s="7" t="s">
        <v>8</v>
      </c>
      <c r="B74" s="36">
        <v>7717370</v>
      </c>
      <c r="C74" s="31">
        <v>77101</v>
      </c>
      <c r="D74" s="37">
        <v>76700</v>
      </c>
      <c r="E74" s="37">
        <v>600</v>
      </c>
      <c r="F74" s="44" t="s">
        <v>43</v>
      </c>
      <c r="G74" s="44" t="s">
        <v>38</v>
      </c>
      <c r="H74" s="38">
        <f>25402.9-275.8</f>
        <v>25127.100000000002</v>
      </c>
      <c r="I74" s="38">
        <v>6400</v>
      </c>
    </row>
    <row r="75" spans="1:9" x14ac:dyDescent="0.25">
      <c r="A75" s="66" t="s">
        <v>62</v>
      </c>
      <c r="B75" s="15">
        <v>7710059</v>
      </c>
      <c r="C75" s="31">
        <v>77102</v>
      </c>
      <c r="D75" s="26" t="s">
        <v>83</v>
      </c>
      <c r="E75" s="25">
        <v>600</v>
      </c>
      <c r="F75" s="26" t="s">
        <v>43</v>
      </c>
      <c r="G75" s="26" t="s">
        <v>38</v>
      </c>
      <c r="H75" s="27">
        <f>13863.8-500+120.6</f>
        <v>13484.4</v>
      </c>
      <c r="I75" s="38">
        <v>4680.1000000000004</v>
      </c>
    </row>
    <row r="76" spans="1:9" x14ac:dyDescent="0.25">
      <c r="A76" s="67"/>
      <c r="B76" s="36">
        <v>7717390</v>
      </c>
      <c r="C76" s="31">
        <v>77102</v>
      </c>
      <c r="D76" s="37">
        <v>76900</v>
      </c>
      <c r="E76" s="37">
        <v>600</v>
      </c>
      <c r="F76" s="26" t="s">
        <v>43</v>
      </c>
      <c r="G76" s="26" t="s">
        <v>38</v>
      </c>
      <c r="H76" s="38">
        <v>198.1</v>
      </c>
      <c r="I76" s="38">
        <v>95.1</v>
      </c>
    </row>
    <row r="77" spans="1:9" x14ac:dyDescent="0.25">
      <c r="A77" s="68"/>
      <c r="B77" s="15">
        <v>7719915</v>
      </c>
      <c r="C77" s="31">
        <v>77102</v>
      </c>
      <c r="D77" s="25">
        <v>99150</v>
      </c>
      <c r="E77" s="25">
        <v>600</v>
      </c>
      <c r="F77" s="26" t="s">
        <v>43</v>
      </c>
      <c r="G77" s="26" t="s">
        <v>38</v>
      </c>
      <c r="H77" s="27">
        <f>1272.4-289.6</f>
        <v>982.80000000000007</v>
      </c>
      <c r="I77" s="38">
        <v>325.7</v>
      </c>
    </row>
    <row r="78" spans="1:9" ht="45" x14ac:dyDescent="0.25">
      <c r="A78" s="8" t="s">
        <v>9</v>
      </c>
      <c r="B78" s="15">
        <v>7719916</v>
      </c>
      <c r="C78" s="31">
        <v>77104</v>
      </c>
      <c r="D78" s="25">
        <v>99160</v>
      </c>
      <c r="E78" s="25">
        <v>200</v>
      </c>
      <c r="F78" s="26" t="s">
        <v>43</v>
      </c>
      <c r="G78" s="26" t="s">
        <v>38</v>
      </c>
      <c r="H78" s="27">
        <v>19.8</v>
      </c>
      <c r="I78" s="38">
        <v>0</v>
      </c>
    </row>
    <row r="79" spans="1:9" x14ac:dyDescent="0.25">
      <c r="A79" s="66" t="s">
        <v>57</v>
      </c>
      <c r="B79" s="39">
        <v>7717200</v>
      </c>
      <c r="C79" s="31">
        <v>77107</v>
      </c>
      <c r="D79" s="31">
        <v>77800</v>
      </c>
      <c r="E79" s="37">
        <v>100</v>
      </c>
      <c r="F79" s="44" t="s">
        <v>43</v>
      </c>
      <c r="G79" s="26" t="s">
        <v>47</v>
      </c>
      <c r="H79" s="38">
        <v>34.4</v>
      </c>
      <c r="I79" s="38">
        <v>11.4</v>
      </c>
    </row>
    <row r="80" spans="1:9" x14ac:dyDescent="0.25">
      <c r="A80" s="67"/>
      <c r="B80" s="39">
        <v>7717200</v>
      </c>
      <c r="C80" s="31">
        <v>77107</v>
      </c>
      <c r="D80" s="31">
        <v>77800</v>
      </c>
      <c r="E80" s="37">
        <v>200</v>
      </c>
      <c r="F80" s="44" t="s">
        <v>43</v>
      </c>
      <c r="G80" s="26" t="s">
        <v>47</v>
      </c>
      <c r="H80" s="38">
        <f>13.2-3.9</f>
        <v>9.2999999999999989</v>
      </c>
      <c r="I80" s="38">
        <v>1.7</v>
      </c>
    </row>
    <row r="81" spans="1:9" x14ac:dyDescent="0.25">
      <c r="A81" s="68"/>
      <c r="B81" s="36">
        <v>7717350</v>
      </c>
      <c r="C81" s="31">
        <v>77107</v>
      </c>
      <c r="D81" s="37">
        <v>77900</v>
      </c>
      <c r="E81" s="37">
        <v>300</v>
      </c>
      <c r="F81" s="26" t="s">
        <v>44</v>
      </c>
      <c r="G81" s="26" t="s">
        <v>40</v>
      </c>
      <c r="H81" s="38">
        <f>1082-14.1</f>
        <v>1067.9000000000001</v>
      </c>
      <c r="I81" s="38">
        <v>340.7</v>
      </c>
    </row>
    <row r="82" spans="1:9" ht="30" x14ac:dyDescent="0.25">
      <c r="A82" s="9" t="s">
        <v>10</v>
      </c>
      <c r="B82" s="32">
        <v>7720000</v>
      </c>
      <c r="C82" s="33">
        <v>77200</v>
      </c>
      <c r="D82" s="34" t="s">
        <v>66</v>
      </c>
      <c r="E82" s="33"/>
      <c r="F82" s="34"/>
      <c r="G82" s="34"/>
      <c r="H82" s="35">
        <f>SUM(H83:H89)</f>
        <v>33283.200000000004</v>
      </c>
      <c r="I82" s="35">
        <f>SUM(I83:I89)</f>
        <v>9136.0000000000018</v>
      </c>
    </row>
    <row r="83" spans="1:9" x14ac:dyDescent="0.25">
      <c r="A83" s="75" t="s">
        <v>13</v>
      </c>
      <c r="B83" s="15">
        <v>7720059</v>
      </c>
      <c r="C83" s="31">
        <v>77201</v>
      </c>
      <c r="D83" s="26" t="s">
        <v>83</v>
      </c>
      <c r="E83" s="25">
        <v>600</v>
      </c>
      <c r="F83" s="26" t="s">
        <v>43</v>
      </c>
      <c r="G83" s="26" t="s">
        <v>46</v>
      </c>
      <c r="H83" s="27">
        <f>4245.5-100-229.8</f>
        <v>3915.7</v>
      </c>
      <c r="I83" s="38">
        <v>1430</v>
      </c>
    </row>
    <row r="84" spans="1:9" x14ac:dyDescent="0.25">
      <c r="A84" s="76"/>
      <c r="B84" s="36">
        <v>7727340</v>
      </c>
      <c r="C84" s="31">
        <v>77201</v>
      </c>
      <c r="D84" s="37">
        <v>77000</v>
      </c>
      <c r="E84" s="37">
        <v>600</v>
      </c>
      <c r="F84" s="26" t="s">
        <v>43</v>
      </c>
      <c r="G84" s="26" t="s">
        <v>46</v>
      </c>
      <c r="H84" s="38">
        <f>28915.7-461.9</f>
        <v>28453.8</v>
      </c>
      <c r="I84" s="38">
        <v>7385.1</v>
      </c>
    </row>
    <row r="85" spans="1:9" x14ac:dyDescent="0.25">
      <c r="A85" s="66" t="s">
        <v>58</v>
      </c>
      <c r="B85" s="36">
        <v>7727400</v>
      </c>
      <c r="C85" s="31">
        <v>77202</v>
      </c>
      <c r="D85" s="37">
        <v>77200</v>
      </c>
      <c r="E85" s="37">
        <v>600</v>
      </c>
      <c r="F85" s="26" t="s">
        <v>43</v>
      </c>
      <c r="G85" s="26" t="s">
        <v>46</v>
      </c>
      <c r="H85" s="38">
        <v>588.4</v>
      </c>
      <c r="I85" s="38">
        <v>254.2</v>
      </c>
    </row>
    <row r="86" spans="1:9" x14ac:dyDescent="0.25">
      <c r="A86" s="67"/>
      <c r="B86" s="36"/>
      <c r="C86" s="31">
        <v>77202</v>
      </c>
      <c r="D86" s="37">
        <v>77270</v>
      </c>
      <c r="E86" s="37">
        <v>600</v>
      </c>
      <c r="F86" s="26" t="s">
        <v>43</v>
      </c>
      <c r="G86" s="26" t="s">
        <v>46</v>
      </c>
      <c r="H86" s="38">
        <v>150</v>
      </c>
      <c r="I86" s="38">
        <v>49.5</v>
      </c>
    </row>
    <row r="87" spans="1:9" x14ac:dyDescent="0.25">
      <c r="A87" s="67"/>
      <c r="B87" s="39">
        <v>7727330</v>
      </c>
      <c r="C87" s="31">
        <v>77202</v>
      </c>
      <c r="D87" s="31">
        <v>77300</v>
      </c>
      <c r="E87" s="37">
        <v>100</v>
      </c>
      <c r="F87" s="26" t="s">
        <v>43</v>
      </c>
      <c r="G87" s="26" t="s">
        <v>47</v>
      </c>
      <c r="H87" s="38">
        <v>43</v>
      </c>
      <c r="I87" s="38">
        <v>14.2</v>
      </c>
    </row>
    <row r="88" spans="1:9" x14ac:dyDescent="0.25">
      <c r="A88" s="68"/>
      <c r="B88" s="39">
        <v>7727330</v>
      </c>
      <c r="C88" s="31">
        <v>77202</v>
      </c>
      <c r="D88" s="31">
        <v>77300</v>
      </c>
      <c r="E88" s="37">
        <v>200</v>
      </c>
      <c r="F88" s="26" t="s">
        <v>43</v>
      </c>
      <c r="G88" s="26" t="s">
        <v>47</v>
      </c>
      <c r="H88" s="38">
        <f>5.7-2.4</f>
        <v>3.3000000000000003</v>
      </c>
      <c r="I88" s="38">
        <v>0</v>
      </c>
    </row>
    <row r="89" spans="1:9" ht="30" x14ac:dyDescent="0.25">
      <c r="A89" s="8" t="s">
        <v>11</v>
      </c>
      <c r="B89" s="15">
        <v>7729917</v>
      </c>
      <c r="C89" s="31">
        <v>77204</v>
      </c>
      <c r="D89" s="25">
        <v>99170</v>
      </c>
      <c r="E89" s="25">
        <v>200</v>
      </c>
      <c r="F89" s="26" t="s">
        <v>43</v>
      </c>
      <c r="G89" s="26" t="s">
        <v>46</v>
      </c>
      <c r="H89" s="27">
        <v>129</v>
      </c>
      <c r="I89" s="38">
        <v>3</v>
      </c>
    </row>
    <row r="90" spans="1:9" ht="30" x14ac:dyDescent="0.25">
      <c r="A90" s="9" t="s">
        <v>12</v>
      </c>
      <c r="B90" s="32">
        <v>7730000</v>
      </c>
      <c r="C90" s="33">
        <v>77300</v>
      </c>
      <c r="D90" s="34" t="s">
        <v>66</v>
      </c>
      <c r="E90" s="33"/>
      <c r="F90" s="34"/>
      <c r="G90" s="34"/>
      <c r="H90" s="40">
        <f>H91+H92</f>
        <v>11215.400000000001</v>
      </c>
      <c r="I90" s="40">
        <f>I91+I92</f>
        <v>4144.2000000000007</v>
      </c>
    </row>
    <row r="91" spans="1:9" x14ac:dyDescent="0.25">
      <c r="A91" s="80" t="s">
        <v>90</v>
      </c>
      <c r="B91" s="15">
        <v>7730059</v>
      </c>
      <c r="C91" s="25">
        <v>77301</v>
      </c>
      <c r="D91" s="41" t="s">
        <v>87</v>
      </c>
      <c r="E91" s="25">
        <v>600</v>
      </c>
      <c r="F91" s="26" t="s">
        <v>43</v>
      </c>
      <c r="G91" s="26" t="s">
        <v>46</v>
      </c>
      <c r="H91" s="27">
        <f>5816.6-1.5</f>
        <v>5815.1</v>
      </c>
      <c r="I91" s="38">
        <v>2139.8000000000002</v>
      </c>
    </row>
    <row r="92" spans="1:9" x14ac:dyDescent="0.25">
      <c r="A92" s="81"/>
      <c r="B92" s="15">
        <v>7730059</v>
      </c>
      <c r="C92" s="25">
        <v>77301</v>
      </c>
      <c r="D92" s="41" t="s">
        <v>88</v>
      </c>
      <c r="E92" s="25">
        <v>600</v>
      </c>
      <c r="F92" s="26" t="s">
        <v>43</v>
      </c>
      <c r="G92" s="26" t="s">
        <v>46</v>
      </c>
      <c r="H92" s="27">
        <f>5400+0.3</f>
        <v>5400.3</v>
      </c>
      <c r="I92" s="38">
        <v>2004.4</v>
      </c>
    </row>
    <row r="93" spans="1:9" x14ac:dyDescent="0.25">
      <c r="A93" s="73" t="s">
        <v>14</v>
      </c>
      <c r="B93" s="15">
        <v>7790420</v>
      </c>
      <c r="C93" s="25">
        <v>77001</v>
      </c>
      <c r="D93" s="26" t="s">
        <v>82</v>
      </c>
      <c r="E93" s="25">
        <v>100</v>
      </c>
      <c r="F93" s="26" t="s">
        <v>43</v>
      </c>
      <c r="G93" s="26" t="s">
        <v>47</v>
      </c>
      <c r="H93" s="27">
        <v>1401.3</v>
      </c>
      <c r="I93" s="38">
        <v>400.4</v>
      </c>
    </row>
    <row r="94" spans="1:9" x14ac:dyDescent="0.25">
      <c r="A94" s="77"/>
      <c r="B94" s="15">
        <v>7790420</v>
      </c>
      <c r="C94" s="25">
        <v>77001</v>
      </c>
      <c r="D94" s="26" t="s">
        <v>82</v>
      </c>
      <c r="E94" s="25">
        <v>200</v>
      </c>
      <c r="F94" s="26" t="s">
        <v>43</v>
      </c>
      <c r="G94" s="26" t="s">
        <v>47</v>
      </c>
      <c r="H94" s="27">
        <f>13.5+14</f>
        <v>27.5</v>
      </c>
      <c r="I94" s="38">
        <v>7.9</v>
      </c>
    </row>
    <row r="95" spans="1:9" x14ac:dyDescent="0.25">
      <c r="A95" s="74"/>
      <c r="B95" s="15">
        <v>7790420</v>
      </c>
      <c r="C95" s="25">
        <v>77001</v>
      </c>
      <c r="D95" s="26" t="s">
        <v>82</v>
      </c>
      <c r="E95" s="25">
        <v>800</v>
      </c>
      <c r="F95" s="26" t="s">
        <v>43</v>
      </c>
      <c r="G95" s="26" t="s">
        <v>47</v>
      </c>
      <c r="H95" s="27">
        <f>1.2+0.6+2.2</f>
        <v>4</v>
      </c>
      <c r="I95" s="38">
        <v>2</v>
      </c>
    </row>
    <row r="96" spans="1:9" ht="30" x14ac:dyDescent="0.25">
      <c r="A96" s="2" t="s">
        <v>72</v>
      </c>
      <c r="B96" s="15">
        <v>7799918</v>
      </c>
      <c r="C96" s="25">
        <v>77002</v>
      </c>
      <c r="D96" s="25">
        <v>99180</v>
      </c>
      <c r="E96" s="25">
        <v>200</v>
      </c>
      <c r="F96" s="26" t="s">
        <v>43</v>
      </c>
      <c r="G96" s="26" t="s">
        <v>47</v>
      </c>
      <c r="H96" s="27">
        <v>40</v>
      </c>
      <c r="I96" s="38">
        <v>0</v>
      </c>
    </row>
    <row r="97" spans="1:9" x14ac:dyDescent="0.25">
      <c r="A97" s="2" t="s">
        <v>15</v>
      </c>
      <c r="B97" s="15">
        <v>7799919</v>
      </c>
      <c r="C97" s="25">
        <v>77003</v>
      </c>
      <c r="D97" s="25">
        <v>99190</v>
      </c>
      <c r="E97" s="25">
        <v>200</v>
      </c>
      <c r="F97" s="26" t="s">
        <v>43</v>
      </c>
      <c r="G97" s="26" t="s">
        <v>47</v>
      </c>
      <c r="H97" s="27">
        <v>20</v>
      </c>
      <c r="I97" s="38">
        <v>0</v>
      </c>
    </row>
    <row r="98" spans="1:9" s="3" customFormat="1" ht="30" x14ac:dyDescent="0.25">
      <c r="A98" s="4" t="s">
        <v>18</v>
      </c>
      <c r="B98" s="20">
        <v>7800000</v>
      </c>
      <c r="C98" s="21">
        <v>78000</v>
      </c>
      <c r="D98" s="22" t="s">
        <v>66</v>
      </c>
      <c r="E98" s="21"/>
      <c r="F98" s="22"/>
      <c r="G98" s="22"/>
      <c r="H98" s="23">
        <f>SUM(H99:H105)</f>
        <v>11578.599999999999</v>
      </c>
      <c r="I98" s="23">
        <f>SUM(I99:I105)</f>
        <v>3817.2</v>
      </c>
    </row>
    <row r="99" spans="1:9" x14ac:dyDescent="0.25">
      <c r="A99" s="75" t="s">
        <v>19</v>
      </c>
      <c r="B99" s="15">
        <v>7899920</v>
      </c>
      <c r="C99" s="25">
        <v>78001</v>
      </c>
      <c r="D99" s="25">
        <v>99200</v>
      </c>
      <c r="E99" s="25">
        <v>600</v>
      </c>
      <c r="F99" s="26" t="s">
        <v>49</v>
      </c>
      <c r="G99" s="26" t="s">
        <v>38</v>
      </c>
      <c r="H99" s="27">
        <f>787.7+217.6</f>
        <v>1005.3000000000001</v>
      </c>
      <c r="I99" s="38">
        <v>333.9</v>
      </c>
    </row>
    <row r="100" spans="1:9" x14ac:dyDescent="0.25">
      <c r="A100" s="76"/>
      <c r="B100" s="15">
        <v>7895144</v>
      </c>
      <c r="C100" s="25">
        <v>78001</v>
      </c>
      <c r="D100" s="25">
        <v>51440</v>
      </c>
      <c r="E100" s="25">
        <v>600</v>
      </c>
      <c r="F100" s="26" t="s">
        <v>49</v>
      </c>
      <c r="G100" s="26" t="s">
        <v>38</v>
      </c>
      <c r="H100" s="27">
        <v>2</v>
      </c>
      <c r="I100" s="38">
        <v>0</v>
      </c>
    </row>
    <row r="101" spans="1:9" ht="60" x14ac:dyDescent="0.25">
      <c r="A101" s="2" t="s">
        <v>20</v>
      </c>
      <c r="B101" s="15">
        <v>7890059</v>
      </c>
      <c r="C101" s="25">
        <v>78002</v>
      </c>
      <c r="D101" s="26" t="s">
        <v>83</v>
      </c>
      <c r="E101" s="25">
        <v>600</v>
      </c>
      <c r="F101" s="26" t="s">
        <v>48</v>
      </c>
      <c r="G101" s="26" t="s">
        <v>46</v>
      </c>
      <c r="H101" s="27">
        <v>854.4</v>
      </c>
      <c r="I101" s="38">
        <v>377</v>
      </c>
    </row>
    <row r="102" spans="1:9" x14ac:dyDescent="0.25">
      <c r="A102" s="8" t="s">
        <v>21</v>
      </c>
      <c r="B102" s="15">
        <v>7890059</v>
      </c>
      <c r="C102" s="25">
        <v>78003</v>
      </c>
      <c r="D102" s="26" t="s">
        <v>83</v>
      </c>
      <c r="E102" s="25">
        <v>600</v>
      </c>
      <c r="F102" s="26" t="s">
        <v>49</v>
      </c>
      <c r="G102" s="26" t="s">
        <v>38</v>
      </c>
      <c r="H102" s="27">
        <f>9045.8-1571.6</f>
        <v>7474.1999999999989</v>
      </c>
      <c r="I102" s="38">
        <v>2459.6999999999998</v>
      </c>
    </row>
    <row r="103" spans="1:9" x14ac:dyDescent="0.25">
      <c r="A103" s="75" t="s">
        <v>91</v>
      </c>
      <c r="B103" s="15">
        <v>7899921</v>
      </c>
      <c r="C103" s="25">
        <v>78004</v>
      </c>
      <c r="D103" s="25">
        <v>99210</v>
      </c>
      <c r="E103" s="25">
        <v>200</v>
      </c>
      <c r="F103" s="26" t="s">
        <v>49</v>
      </c>
      <c r="G103" s="26" t="s">
        <v>38</v>
      </c>
      <c r="H103" s="27">
        <v>185.8</v>
      </c>
      <c r="I103" s="38">
        <v>8.9</v>
      </c>
    </row>
    <row r="104" spans="1:9" x14ac:dyDescent="0.25">
      <c r="A104" s="76"/>
      <c r="B104" s="15">
        <v>7899922</v>
      </c>
      <c r="C104" s="25">
        <v>78004</v>
      </c>
      <c r="D104" s="25">
        <v>99220</v>
      </c>
      <c r="E104" s="25">
        <v>600</v>
      </c>
      <c r="F104" s="26" t="s">
        <v>49</v>
      </c>
      <c r="G104" s="26" t="s">
        <v>38</v>
      </c>
      <c r="H104" s="27">
        <f>502.9+1354</f>
        <v>1856.9</v>
      </c>
      <c r="I104" s="38">
        <v>637.70000000000005</v>
      </c>
    </row>
    <row r="105" spans="1:9" ht="30" x14ac:dyDescent="0.25">
      <c r="A105" s="8" t="s">
        <v>74</v>
      </c>
      <c r="B105" s="28"/>
      <c r="C105" s="25">
        <v>78005</v>
      </c>
      <c r="D105" s="25">
        <v>69100</v>
      </c>
      <c r="E105" s="25">
        <v>600</v>
      </c>
      <c r="F105" s="26" t="s">
        <v>49</v>
      </c>
      <c r="G105" s="26" t="s">
        <v>38</v>
      </c>
      <c r="H105" s="27">
        <f>600-400</f>
        <v>200</v>
      </c>
      <c r="I105" s="38">
        <v>0</v>
      </c>
    </row>
    <row r="106" spans="1:9" s="3" customFormat="1" ht="30" x14ac:dyDescent="0.25">
      <c r="A106" s="4" t="s">
        <v>26</v>
      </c>
      <c r="B106" s="20">
        <v>7900000</v>
      </c>
      <c r="C106" s="21">
        <v>79000</v>
      </c>
      <c r="D106" s="22" t="s">
        <v>66</v>
      </c>
      <c r="E106" s="21"/>
      <c r="F106" s="22"/>
      <c r="G106" s="22"/>
      <c r="H106" s="23">
        <f>SUM(H107:H113)</f>
        <v>24923</v>
      </c>
      <c r="I106" s="23">
        <f>SUM(I107:I113)</f>
        <v>110.5</v>
      </c>
    </row>
    <row r="107" spans="1:9" ht="45" x14ac:dyDescent="0.25">
      <c r="A107" s="2" t="s">
        <v>60</v>
      </c>
      <c r="B107" s="15">
        <v>7919999</v>
      </c>
      <c r="C107" s="25">
        <v>79001</v>
      </c>
      <c r="D107" s="25">
        <v>99990</v>
      </c>
      <c r="E107" s="25">
        <v>600</v>
      </c>
      <c r="F107" s="26" t="s">
        <v>43</v>
      </c>
      <c r="G107" s="26" t="s">
        <v>43</v>
      </c>
      <c r="H107" s="27">
        <f>244.3+36.9</f>
        <v>281.2</v>
      </c>
      <c r="I107" s="38">
        <v>0</v>
      </c>
    </row>
    <row r="108" spans="1:9" x14ac:dyDescent="0.25">
      <c r="A108" s="73" t="s">
        <v>61</v>
      </c>
      <c r="B108" s="15">
        <v>7929999</v>
      </c>
      <c r="C108" s="25">
        <v>79002</v>
      </c>
      <c r="D108" s="25">
        <v>99990</v>
      </c>
      <c r="E108" s="25">
        <v>200</v>
      </c>
      <c r="F108" s="26" t="s">
        <v>50</v>
      </c>
      <c r="G108" s="26" t="s">
        <v>46</v>
      </c>
      <c r="H108" s="27">
        <v>40.1</v>
      </c>
      <c r="I108" s="38">
        <v>3</v>
      </c>
    </row>
    <row r="109" spans="1:9" x14ac:dyDescent="0.25">
      <c r="A109" s="74"/>
      <c r="B109" s="15">
        <v>7929999</v>
      </c>
      <c r="C109" s="25">
        <v>79002</v>
      </c>
      <c r="D109" s="25">
        <v>99990</v>
      </c>
      <c r="E109" s="25">
        <v>600</v>
      </c>
      <c r="F109" s="26" t="s">
        <v>50</v>
      </c>
      <c r="G109" s="26" t="s">
        <v>46</v>
      </c>
      <c r="H109" s="27">
        <f>113.8-43.8</f>
        <v>70</v>
      </c>
      <c r="I109" s="38">
        <v>16</v>
      </c>
    </row>
    <row r="110" spans="1:9" x14ac:dyDescent="0.25">
      <c r="A110" s="14" t="s">
        <v>27</v>
      </c>
      <c r="B110" s="15">
        <v>7999923</v>
      </c>
      <c r="C110" s="25">
        <v>79004</v>
      </c>
      <c r="D110" s="25">
        <v>99230</v>
      </c>
      <c r="E110" s="25">
        <v>400</v>
      </c>
      <c r="F110" s="26" t="s">
        <v>50</v>
      </c>
      <c r="G110" s="26" t="s">
        <v>45</v>
      </c>
      <c r="H110" s="27">
        <f>9492+14882</f>
        <v>24374</v>
      </c>
      <c r="I110" s="38">
        <v>0</v>
      </c>
    </row>
    <row r="111" spans="1:9" x14ac:dyDescent="0.25">
      <c r="A111" s="2" t="s">
        <v>28</v>
      </c>
      <c r="B111" s="15">
        <v>7999924</v>
      </c>
      <c r="C111" s="25">
        <v>79005</v>
      </c>
      <c r="D111" s="25">
        <v>99240</v>
      </c>
      <c r="E111" s="25">
        <v>100</v>
      </c>
      <c r="F111" s="26" t="s">
        <v>50</v>
      </c>
      <c r="G111" s="26" t="s">
        <v>45</v>
      </c>
      <c r="H111" s="27">
        <v>127.5</v>
      </c>
      <c r="I111" s="38">
        <v>91.5</v>
      </c>
    </row>
    <row r="112" spans="1:9" ht="60" x14ac:dyDescent="0.25">
      <c r="A112" s="2" t="s">
        <v>73</v>
      </c>
      <c r="B112" s="15">
        <v>7999925</v>
      </c>
      <c r="C112" s="25">
        <v>79006</v>
      </c>
      <c r="D112" s="25">
        <v>99250</v>
      </c>
      <c r="E112" s="25">
        <v>600</v>
      </c>
      <c r="F112" s="26" t="s">
        <v>44</v>
      </c>
      <c r="G112" s="26" t="s">
        <v>41</v>
      </c>
      <c r="H112" s="27">
        <v>19.7</v>
      </c>
      <c r="I112" s="38">
        <v>0</v>
      </c>
    </row>
    <row r="113" spans="1:9" x14ac:dyDescent="0.25">
      <c r="A113" s="2" t="s">
        <v>29</v>
      </c>
      <c r="B113" s="15">
        <v>7999926</v>
      </c>
      <c r="C113" s="25">
        <v>79007</v>
      </c>
      <c r="D113" s="25">
        <v>99260</v>
      </c>
      <c r="E113" s="25">
        <v>200</v>
      </c>
      <c r="F113" s="26" t="s">
        <v>43</v>
      </c>
      <c r="G113" s="26" t="s">
        <v>43</v>
      </c>
      <c r="H113" s="27">
        <v>10.5</v>
      </c>
      <c r="I113" s="38">
        <v>0</v>
      </c>
    </row>
    <row r="114" spans="1:9" ht="30" x14ac:dyDescent="0.25">
      <c r="A114" s="58" t="s">
        <v>112</v>
      </c>
      <c r="B114" s="52"/>
      <c r="C114" s="42">
        <v>99300</v>
      </c>
      <c r="D114" s="43" t="s">
        <v>111</v>
      </c>
      <c r="E114" s="42">
        <v>300</v>
      </c>
      <c r="F114" s="43" t="s">
        <v>38</v>
      </c>
      <c r="G114" s="43" t="s">
        <v>42</v>
      </c>
      <c r="H114" s="54">
        <v>100</v>
      </c>
      <c r="I114" s="54">
        <v>0</v>
      </c>
    </row>
    <row r="115" spans="1:9" s="3" customFormat="1" ht="30" x14ac:dyDescent="0.25">
      <c r="A115" s="59" t="s">
        <v>51</v>
      </c>
      <c r="B115" s="52"/>
      <c r="C115" s="42">
        <v>99300</v>
      </c>
      <c r="D115" s="43" t="s">
        <v>78</v>
      </c>
      <c r="E115" s="42">
        <v>800</v>
      </c>
      <c r="F115" s="43" t="s">
        <v>38</v>
      </c>
      <c r="G115" s="43" t="s">
        <v>42</v>
      </c>
      <c r="H115" s="54">
        <v>135.69999999999999</v>
      </c>
      <c r="I115" s="54">
        <v>0</v>
      </c>
    </row>
    <row r="116" spans="1:9" s="3" customFormat="1" ht="30" x14ac:dyDescent="0.25">
      <c r="A116" s="59" t="s">
        <v>118</v>
      </c>
      <c r="B116" s="52"/>
      <c r="C116" s="42">
        <v>99300</v>
      </c>
      <c r="D116" s="43" t="s">
        <v>117</v>
      </c>
      <c r="E116" s="42">
        <v>200</v>
      </c>
      <c r="F116" s="43" t="s">
        <v>40</v>
      </c>
      <c r="G116" s="43" t="s">
        <v>45</v>
      </c>
      <c r="H116" s="54">
        <v>8.4</v>
      </c>
      <c r="I116" s="54">
        <v>0</v>
      </c>
    </row>
    <row r="117" spans="1:9" s="3" customFormat="1" ht="30" x14ac:dyDescent="0.25">
      <c r="A117" s="51" t="s">
        <v>102</v>
      </c>
      <c r="B117" s="52">
        <v>9940880</v>
      </c>
      <c r="C117" s="42">
        <v>99300</v>
      </c>
      <c r="D117" s="43" t="s">
        <v>100</v>
      </c>
      <c r="E117" s="42">
        <v>200</v>
      </c>
      <c r="F117" s="53" t="s">
        <v>40</v>
      </c>
      <c r="G117" s="53" t="s">
        <v>45</v>
      </c>
      <c r="H117" s="54">
        <v>41.4</v>
      </c>
      <c r="I117" s="54">
        <v>0</v>
      </c>
    </row>
    <row r="118" spans="1:9" s="3" customFormat="1" ht="60" x14ac:dyDescent="0.25">
      <c r="A118" s="55" t="s">
        <v>103</v>
      </c>
      <c r="B118" s="52">
        <v>9940880</v>
      </c>
      <c r="C118" s="42">
        <v>99300</v>
      </c>
      <c r="D118" s="43" t="s">
        <v>101</v>
      </c>
      <c r="E118" s="42">
        <v>200</v>
      </c>
      <c r="F118" s="53" t="s">
        <v>40</v>
      </c>
      <c r="G118" s="53" t="s">
        <v>45</v>
      </c>
      <c r="H118" s="54">
        <v>0.4</v>
      </c>
      <c r="I118" s="54">
        <v>0</v>
      </c>
    </row>
    <row r="119" spans="1:9" s="3" customFormat="1" x14ac:dyDescent="0.25">
      <c r="A119" s="4" t="s">
        <v>64</v>
      </c>
      <c r="B119" s="20">
        <v>9940880</v>
      </c>
      <c r="C119" s="42">
        <v>99400</v>
      </c>
      <c r="D119" s="43" t="s">
        <v>84</v>
      </c>
      <c r="E119" s="21">
        <v>800</v>
      </c>
      <c r="F119" s="22" t="s">
        <v>38</v>
      </c>
      <c r="G119" s="22" t="s">
        <v>50</v>
      </c>
      <c r="H119" s="23">
        <f>100+0.3</f>
        <v>100.3</v>
      </c>
      <c r="I119" s="23">
        <v>0</v>
      </c>
    </row>
    <row r="120" spans="1:9" s="3" customFormat="1" x14ac:dyDescent="0.25">
      <c r="A120" s="4" t="s">
        <v>36</v>
      </c>
      <c r="B120" s="20">
        <v>9500971</v>
      </c>
      <c r="C120" s="42">
        <v>95000</v>
      </c>
      <c r="D120" s="43" t="s">
        <v>75</v>
      </c>
      <c r="E120" s="21">
        <v>700</v>
      </c>
      <c r="F120" s="22" t="s">
        <v>42</v>
      </c>
      <c r="G120" s="22" t="s">
        <v>38</v>
      </c>
      <c r="H120" s="23">
        <v>7</v>
      </c>
      <c r="I120" s="23">
        <v>0</v>
      </c>
    </row>
  </sheetData>
  <autoFilter ref="A8:H121"/>
  <mergeCells count="31">
    <mergeCell ref="A2:H2"/>
    <mergeCell ref="A83:A84"/>
    <mergeCell ref="A11:A20"/>
    <mergeCell ref="A40:A41"/>
    <mergeCell ref="A22:A26"/>
    <mergeCell ref="A64:A65"/>
    <mergeCell ref="A47:A49"/>
    <mergeCell ref="A7:A8"/>
    <mergeCell ref="H7:H8"/>
    <mergeCell ref="B7:B8"/>
    <mergeCell ref="A108:A109"/>
    <mergeCell ref="A99:A100"/>
    <mergeCell ref="A93:A95"/>
    <mergeCell ref="A103:A104"/>
    <mergeCell ref="E7:E8"/>
    <mergeCell ref="A55:A56"/>
    <mergeCell ref="A79:A81"/>
    <mergeCell ref="A85:A88"/>
    <mergeCell ref="A91:A92"/>
    <mergeCell ref="A30:A33"/>
    <mergeCell ref="A34:A35"/>
    <mergeCell ref="A36:A39"/>
    <mergeCell ref="A69:A70"/>
    <mergeCell ref="A50:A51"/>
    <mergeCell ref="A75:A77"/>
    <mergeCell ref="A3:I4"/>
    <mergeCell ref="G6:I6"/>
    <mergeCell ref="C7:D7"/>
    <mergeCell ref="I7:I8"/>
    <mergeCell ref="F7:F8"/>
    <mergeCell ref="G7:G8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5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2016-05-25T06:58:02Z</cp:lastPrinted>
  <dcterms:created xsi:type="dcterms:W3CDTF">2014-11-10T14:48:23Z</dcterms:created>
  <dcterms:modified xsi:type="dcterms:W3CDTF">2016-09-09T07:27:29Z</dcterms:modified>
</cp:coreProperties>
</file>